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MUTKOV\ROK2022\ODPADY\WEB\"/>
    </mc:Choice>
  </mc:AlternateContent>
  <xr:revisionPtr revIDLastSave="0" documentId="13_ncr:1_{08C7956B-C3B4-4B01-ACF1-9AF30B8E954F}" xr6:coauthVersionLast="47" xr6:coauthVersionMax="47" xr10:uidLastSave="{00000000-0000-0000-0000-000000000000}"/>
  <bookViews>
    <workbookView xWindow="-120" yWindow="-120" windowWidth="29040" windowHeight="16440" xr2:uid="{E837C1D2-71EC-4B4F-BCB0-D2B4A562FC05}"/>
  </bookViews>
  <sheets>
    <sheet name="PREHLED_2022 KO" sheetId="1" r:id="rId1"/>
    <sheet name="PREHLED 2022 OSTATNI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2" l="1"/>
  <c r="B19" i="2"/>
  <c r="D20" i="2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24" i="1" s="1"/>
  <c r="C32" i="1"/>
  <c r="N6" i="2"/>
  <c r="B18" i="2" s="1"/>
  <c r="M6" i="2"/>
  <c r="K6" i="2"/>
  <c r="J6" i="2"/>
  <c r="H6" i="2"/>
  <c r="B17" i="2" s="1"/>
  <c r="G6" i="2"/>
  <c r="F6" i="2"/>
  <c r="E6" i="2"/>
  <c r="D6" i="2"/>
  <c r="C6" i="2"/>
  <c r="L6" i="2"/>
  <c r="I6" i="2"/>
  <c r="I32" i="1"/>
  <c r="H32" i="1"/>
  <c r="G32" i="1"/>
  <c r="F32" i="1"/>
  <c r="D32" i="1"/>
  <c r="K24" i="1"/>
  <c r="I24" i="1"/>
  <c r="H24" i="1"/>
  <c r="G24" i="1"/>
  <c r="F24" i="1"/>
  <c r="E24" i="1"/>
  <c r="D24" i="1"/>
  <c r="M24" i="1"/>
  <c r="B15" i="2" s="1"/>
  <c r="L24" i="1"/>
  <c r="J24" i="1"/>
  <c r="B14" i="2" l="1"/>
  <c r="B16" i="2"/>
  <c r="B12" i="2"/>
  <c r="B20" i="2" l="1"/>
  <c r="D23" i="2" s="1"/>
  <c r="D25" i="2" l="1"/>
  <c r="D24" i="2"/>
</calcChain>
</file>

<file path=xl/sharedStrings.xml><?xml version="1.0" encoding="utf-8"?>
<sst xmlns="http://schemas.openxmlformats.org/spreadsheetml/2006/main" count="107" uniqueCount="76">
  <si>
    <t>Kč celkem</t>
  </si>
  <si>
    <t>Papír a lepenka tuny</t>
  </si>
  <si>
    <t>Papír a lepenka Kč</t>
  </si>
  <si>
    <t>SKO  tuny</t>
  </si>
  <si>
    <t>Plast tuny</t>
  </si>
  <si>
    <t>Plast Kč</t>
  </si>
  <si>
    <t>Sklo tuny</t>
  </si>
  <si>
    <t>Sklo Kč</t>
  </si>
  <si>
    <t>Kov tuny</t>
  </si>
  <si>
    <t>Kov Kč</t>
  </si>
  <si>
    <t>CELKEM</t>
  </si>
  <si>
    <t>Firma</t>
  </si>
  <si>
    <t>Bio odpad tuny</t>
  </si>
  <si>
    <t>přistavení kontejneru</t>
  </si>
  <si>
    <t>Zpracování</t>
  </si>
  <si>
    <t>celkem rok</t>
  </si>
  <si>
    <t>Datum</t>
  </si>
  <si>
    <t>Bio odpad</t>
  </si>
  <si>
    <t>odvoz kontejneru</t>
  </si>
  <si>
    <t>Pneumatiky Kč</t>
  </si>
  <si>
    <t>Barvy  Kč</t>
  </si>
  <si>
    <t>Objemný odpad</t>
  </si>
  <si>
    <t>Objemný odpad Kč</t>
  </si>
  <si>
    <t>Obaly obsahující zbytky nebezpečných látek Kč</t>
  </si>
  <si>
    <t>Obaly obsahující zbytky nebezpečných látek tuny</t>
  </si>
  <si>
    <t>Pneumatiky tuny</t>
  </si>
  <si>
    <t>Barvy tuny</t>
  </si>
  <si>
    <t>Objemný odpad tuny</t>
  </si>
  <si>
    <t>Papír + plast</t>
  </si>
  <si>
    <t>BIO</t>
  </si>
  <si>
    <t>Nebezpečný odpad</t>
  </si>
  <si>
    <t>SKO</t>
  </si>
  <si>
    <t>Doplatek obce</t>
  </si>
  <si>
    <t>Nechl.min. motor. a převodové mazad. tuny</t>
  </si>
  <si>
    <t>Nechl.min. motor. a převodové mazad. Kč</t>
  </si>
  <si>
    <t>Přehled odpadů v obci Mutkov rok 2022</t>
  </si>
  <si>
    <t>Celkové výdaje a příjmy za odpady v obci rok 2022</t>
  </si>
  <si>
    <t>StavRe-envi s.r.o.</t>
  </si>
  <si>
    <t>STAVEKOGECO s.r.o</t>
  </si>
  <si>
    <t xml:space="preserve">SKO  Kč </t>
  </si>
  <si>
    <t>200102</t>
  </si>
  <si>
    <t>Sklo</t>
  </si>
  <si>
    <t>200139</t>
  </si>
  <si>
    <t>200301</t>
  </si>
  <si>
    <t>Laboratorní chemikálie tuny</t>
  </si>
  <si>
    <t>28.02.2022</t>
  </si>
  <si>
    <t>Marius Pedersen a.s.</t>
  </si>
  <si>
    <t>29.06.2022</t>
  </si>
  <si>
    <t>30.04.2022</t>
  </si>
  <si>
    <t>30.06.2022</t>
  </si>
  <si>
    <t>31.01.2022</t>
  </si>
  <si>
    <t>31.03.2022</t>
  </si>
  <si>
    <t>31.05.2022</t>
  </si>
  <si>
    <t>30.09.2022</t>
  </si>
  <si>
    <t>Obec Bohuňovice</t>
  </si>
  <si>
    <t>30.11.2022</t>
  </si>
  <si>
    <t>31.07.2022</t>
  </si>
  <si>
    <t>31.08.2022</t>
  </si>
  <si>
    <t>31.10.2022</t>
  </si>
  <si>
    <t>31.12.2022</t>
  </si>
  <si>
    <t>StavRe-Envi s.r.o.</t>
  </si>
  <si>
    <t>kód odpadu</t>
  </si>
  <si>
    <t>130205   N</t>
  </si>
  <si>
    <t>160103 O</t>
  </si>
  <si>
    <t>160506 N</t>
  </si>
  <si>
    <t>200127 N</t>
  </si>
  <si>
    <t>200307 O</t>
  </si>
  <si>
    <t>Kov</t>
  </si>
  <si>
    <t>Ostatní odpad</t>
  </si>
  <si>
    <t>pronájem kontejneru</t>
  </si>
  <si>
    <t>občané (47)</t>
  </si>
  <si>
    <t>rekreanti (37)</t>
  </si>
  <si>
    <t>PŘÍJMY za rok</t>
  </si>
  <si>
    <t>Doplatek na občana  (47)</t>
  </si>
  <si>
    <t>Doplatek celkem (občan+nemovitost)  (47+37)</t>
  </si>
  <si>
    <t>VÝDAJE za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</si>
</sst>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č_-;\-* #,##0.00\ _K_č_-;_-* &quot;-&quot;??\ _K_č_-;_-@_-"/>
    <numFmt numFmtId="165" formatCode="#,##0.00_ ;\-#,##0.00\ "/>
    <numFmt numFmtId="166" formatCode="#,##0.000"/>
    <numFmt numFmtId="167" formatCode="0.000"/>
    <numFmt numFmtId="168" formatCode="#,##0.00\ &quot;Kč&quot;"/>
  </numFmts>
  <fonts count="16" x14ac:knownFonts="1">
    <font>
      <sz val="12"/>
      <color theme="1"/>
      <name val="Arial"/>
      <family val="2"/>
      <charset val="238"/>
    </font>
    <font>
      <sz val="12"/>
      <color rgb="FF006100"/>
      <name val="Arial"/>
      <family val="2"/>
      <charset val="238"/>
    </font>
    <font>
      <sz val="12"/>
      <color rgb="FF9C57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b/>
      <sz val="12"/>
      <color theme="1"/>
      <name val="Bahnschrift"/>
      <family val="2"/>
      <charset val="238"/>
    </font>
    <font>
      <b/>
      <sz val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01">
    <xf numFmtId="0" fontId="0" fillId="0" borderId="0" xfId="0"/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4" fontId="3" fillId="4" borderId="1" xfId="0" applyNumberFormat="1" applyFont="1" applyFill="1" applyBorder="1" applyAlignment="1">
      <alignment horizont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wrapText="1"/>
    </xf>
    <xf numFmtId="164" fontId="3" fillId="7" borderId="1" xfId="0" applyNumberFormat="1" applyFont="1" applyFill="1" applyBorder="1" applyAlignment="1">
      <alignment horizontal="center" wrapText="1"/>
    </xf>
    <xf numFmtId="0" fontId="3" fillId="0" borderId="0" xfId="0" applyFont="1"/>
    <xf numFmtId="14" fontId="3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right" wrapText="1"/>
    </xf>
    <xf numFmtId="4" fontId="3" fillId="4" borderId="1" xfId="0" applyNumberFormat="1" applyFont="1" applyFill="1" applyBorder="1" applyAlignment="1">
      <alignment horizontal="right" wrapText="1"/>
    </xf>
    <xf numFmtId="4" fontId="3" fillId="5" borderId="1" xfId="0" applyNumberFormat="1" applyFont="1" applyFill="1" applyBorder="1" applyAlignment="1">
      <alignment horizontal="right" wrapText="1"/>
    </xf>
    <xf numFmtId="4" fontId="3" fillId="6" borderId="1" xfId="0" applyNumberFormat="1" applyFont="1" applyFill="1" applyBorder="1" applyAlignment="1">
      <alignment horizontal="right" wrapText="1"/>
    </xf>
    <xf numFmtId="4" fontId="3" fillId="7" borderId="1" xfId="0" applyNumberFormat="1" applyFont="1" applyFill="1" applyBorder="1" applyAlignment="1">
      <alignment horizontal="right" wrapText="1"/>
    </xf>
    <xf numFmtId="164" fontId="3" fillId="0" borderId="0" xfId="0" applyNumberFormat="1" applyFont="1"/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right"/>
    </xf>
    <xf numFmtId="14" fontId="6" fillId="0" borderId="0" xfId="0" applyNumberFormat="1" applyFont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9" borderId="1" xfId="0" applyFont="1" applyFill="1" applyBorder="1" applyAlignment="1">
      <alignment horizontal="center" vertical="center" wrapText="1"/>
    </xf>
    <xf numFmtId="164" fontId="3" fillId="9" borderId="1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/>
    </xf>
    <xf numFmtId="165" fontId="7" fillId="9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right" wrapText="1"/>
    </xf>
    <xf numFmtId="166" fontId="3" fillId="5" borderId="1" xfId="0" applyNumberFormat="1" applyFont="1" applyFill="1" applyBorder="1" applyAlignment="1">
      <alignment horizontal="right" wrapText="1"/>
    </xf>
    <xf numFmtId="166" fontId="3" fillId="6" borderId="1" xfId="0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66" fontId="3" fillId="7" borderId="1" xfId="0" applyNumberFormat="1" applyFont="1" applyFill="1" applyBorder="1" applyAlignment="1">
      <alignment horizontal="right" wrapText="1"/>
    </xf>
    <xf numFmtId="167" fontId="3" fillId="10" borderId="1" xfId="0" applyNumberFormat="1" applyFont="1" applyFill="1" applyBorder="1" applyAlignment="1">
      <alignment vertical="center"/>
    </xf>
    <xf numFmtId="4" fontId="3" fillId="10" borderId="1" xfId="0" applyNumberFormat="1" applyFont="1" applyFill="1" applyBorder="1" applyAlignment="1">
      <alignment horizontal="right" vertical="center"/>
    </xf>
    <xf numFmtId="166" fontId="3" fillId="10" borderId="1" xfId="0" applyNumberFormat="1" applyFont="1" applyFill="1" applyBorder="1" applyAlignment="1">
      <alignment horizontal="right" vertical="center"/>
    </xf>
    <xf numFmtId="166" fontId="5" fillId="8" borderId="1" xfId="0" applyNumberFormat="1" applyFont="1" applyFill="1" applyBorder="1" applyAlignment="1">
      <alignment horizontal="right"/>
    </xf>
    <xf numFmtId="0" fontId="10" fillId="0" borderId="2" xfId="0" applyFont="1" applyBorder="1"/>
    <xf numFmtId="0" fontId="11" fillId="3" borderId="3" xfId="2" applyFont="1" applyBorder="1" applyAlignment="1">
      <alignment horizontal="center"/>
    </xf>
    <xf numFmtId="0" fontId="10" fillId="0" borderId="3" xfId="0" applyFont="1" applyBorder="1"/>
    <xf numFmtId="0" fontId="11" fillId="2" borderId="4" xfId="1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8" fillId="0" borderId="8" xfId="0" applyFont="1" applyBorder="1"/>
    <xf numFmtId="0" fontId="8" fillId="0" borderId="1" xfId="0" applyFont="1" applyBorder="1"/>
    <xf numFmtId="168" fontId="11" fillId="2" borderId="9" xfId="1" applyNumberFormat="1" applyFont="1" applyBorder="1"/>
    <xf numFmtId="0" fontId="13" fillId="0" borderId="10" xfId="0" applyFont="1" applyBorder="1"/>
    <xf numFmtId="168" fontId="10" fillId="3" borderId="11" xfId="2" applyNumberFormat="1" applyFont="1" applyBorder="1"/>
    <xf numFmtId="0" fontId="8" fillId="0" borderId="11" xfId="0" applyFont="1" applyBorder="1"/>
    <xf numFmtId="0" fontId="13" fillId="0" borderId="0" xfId="0" applyFont="1"/>
    <xf numFmtId="168" fontId="13" fillId="0" borderId="0" xfId="0" applyNumberFormat="1" applyFont="1"/>
    <xf numFmtId="0" fontId="8" fillId="0" borderId="0" xfId="0" applyFont="1"/>
    <xf numFmtId="168" fontId="8" fillId="0" borderId="0" xfId="0" applyNumberFormat="1" applyFont="1"/>
    <xf numFmtId="168" fontId="12" fillId="3" borderId="6" xfId="2" applyNumberFormat="1" applyFont="1" applyBorder="1"/>
    <xf numFmtId="168" fontId="12" fillId="3" borderId="1" xfId="2" applyNumberFormat="1" applyFont="1" applyBorder="1"/>
    <xf numFmtId="168" fontId="12" fillId="2" borderId="7" xfId="1" applyNumberFormat="1" applyFont="1" applyBorder="1"/>
    <xf numFmtId="168" fontId="12" fillId="2" borderId="9" xfId="1" applyNumberFormat="1" applyFont="1" applyBorder="1"/>
    <xf numFmtId="168" fontId="10" fillId="2" borderId="4" xfId="1" applyNumberFormat="1" applyFont="1" applyBorder="1"/>
    <xf numFmtId="4" fontId="0" fillId="0" borderId="0" xfId="0" applyNumberFormat="1"/>
    <xf numFmtId="14" fontId="13" fillId="0" borderId="0" xfId="0" applyNumberFormat="1" applyFont="1" applyAlignment="1">
      <alignment horizontal="left"/>
    </xf>
    <xf numFmtId="1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6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/>
    </xf>
    <xf numFmtId="164" fontId="3" fillId="11" borderId="1" xfId="0" applyNumberFormat="1" applyFont="1" applyFill="1" applyBorder="1" applyAlignment="1">
      <alignment horizontal="center" wrapText="1"/>
    </xf>
    <xf numFmtId="166" fontId="3" fillId="11" borderId="1" xfId="0" applyNumberFormat="1" applyFont="1" applyFill="1" applyBorder="1" applyAlignment="1">
      <alignment horizontal="right" wrapText="1"/>
    </xf>
    <xf numFmtId="4" fontId="3" fillId="11" borderId="1" xfId="0" applyNumberFormat="1" applyFont="1" applyFill="1" applyBorder="1" applyAlignment="1">
      <alignment horizontal="right" wrapText="1"/>
    </xf>
    <xf numFmtId="0" fontId="14" fillId="0" borderId="0" xfId="0" applyFont="1"/>
    <xf numFmtId="168" fontId="15" fillId="0" borderId="0" xfId="0" applyNumberFormat="1" applyFont="1"/>
    <xf numFmtId="168" fontId="12" fillId="0" borderId="0" xfId="2" applyNumberFormat="1" applyFont="1" applyFill="1" applyBorder="1"/>
    <xf numFmtId="4" fontId="3" fillId="0" borderId="0" xfId="0" applyNumberFormat="1" applyFont="1"/>
    <xf numFmtId="0" fontId="14" fillId="11" borderId="1" xfId="0" applyFont="1" applyFill="1" applyBorder="1" applyAlignment="1">
      <alignment horizontal="center"/>
    </xf>
    <xf numFmtId="1" fontId="14" fillId="6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4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14" fillId="0" borderId="1" xfId="0" applyFont="1" applyBorder="1" applyAlignment="1">
      <alignment horizontal="right"/>
    </xf>
    <xf numFmtId="0" fontId="14" fillId="5" borderId="13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4" fillId="7" borderId="12" xfId="0" applyFont="1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14" fillId="10" borderId="12" xfId="0" applyFont="1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9" fillId="0" borderId="0" xfId="0" applyFont="1" applyAlignment="1">
      <alignment shrinkToFit="1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1" fontId="14" fillId="4" borderId="12" xfId="0" applyNumberFormat="1" applyFont="1" applyFill="1" applyBorder="1" applyAlignment="1">
      <alignment horizontal="center"/>
    </xf>
    <xf numFmtId="0" fontId="14" fillId="6" borderId="12" xfId="0" applyFont="1" applyFill="1" applyBorder="1" applyAlignment="1">
      <alignment horizontal="center"/>
    </xf>
  </cellXfs>
  <cellStyles count="3">
    <cellStyle name="Neutrální" xfId="2" builtinId="28"/>
    <cellStyle name="Normální" xfId="0" builtinId="0"/>
    <cellStyle name="Správně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2D7F9-2F35-4F19-AAA5-32433B81DA44}">
  <dimension ref="A2:O32"/>
  <sheetViews>
    <sheetView tabSelected="1" workbookViewId="0">
      <selection activeCell="U23" sqref="U23"/>
    </sheetView>
  </sheetViews>
  <sheetFormatPr defaultRowHeight="15" x14ac:dyDescent="0.2"/>
  <cols>
    <col min="1" max="1" width="6.77734375" bestFit="1" customWidth="1"/>
    <col min="2" max="2" width="13.5546875" bestFit="1" customWidth="1"/>
  </cols>
  <sheetData>
    <row r="2" spans="1:14" ht="15.75" x14ac:dyDescent="0.25">
      <c r="A2" s="62" t="s">
        <v>35</v>
      </c>
      <c r="B2" s="18"/>
    </row>
    <row r="4" spans="1:14" x14ac:dyDescent="0.2">
      <c r="A4" s="86" t="s">
        <v>61</v>
      </c>
      <c r="B4" s="86"/>
      <c r="C4" s="86"/>
      <c r="D4" s="79">
        <v>200101</v>
      </c>
      <c r="E4" s="79"/>
      <c r="F4" s="87" t="s">
        <v>43</v>
      </c>
      <c r="G4" s="88"/>
      <c r="H4" s="80" t="s">
        <v>42</v>
      </c>
      <c r="I4" s="81"/>
      <c r="J4" s="82" t="s">
        <v>40</v>
      </c>
      <c r="K4" s="83"/>
      <c r="L4" s="84">
        <v>150104</v>
      </c>
      <c r="M4" s="85"/>
    </row>
    <row r="5" spans="1:14" s="7" customFormat="1" ht="24" x14ac:dyDescent="0.2">
      <c r="A5" s="1" t="s">
        <v>16</v>
      </c>
      <c r="B5" s="1" t="s">
        <v>11</v>
      </c>
      <c r="C5" s="2" t="s">
        <v>0</v>
      </c>
      <c r="D5" s="72" t="s">
        <v>1</v>
      </c>
      <c r="E5" s="72" t="s">
        <v>2</v>
      </c>
      <c r="F5" s="4" t="s">
        <v>3</v>
      </c>
      <c r="G5" s="4" t="s">
        <v>39</v>
      </c>
      <c r="H5" s="5" t="s">
        <v>4</v>
      </c>
      <c r="I5" s="5" t="s">
        <v>5</v>
      </c>
      <c r="J5" s="2" t="s">
        <v>6</v>
      </c>
      <c r="K5" s="2" t="s">
        <v>7</v>
      </c>
      <c r="L5" s="6" t="s">
        <v>8</v>
      </c>
      <c r="M5" s="6" t="s">
        <v>9</v>
      </c>
    </row>
    <row r="6" spans="1:14" s="7" customFormat="1" ht="12" x14ac:dyDescent="0.2">
      <c r="A6" s="8" t="s">
        <v>50</v>
      </c>
      <c r="B6" s="19" t="s">
        <v>46</v>
      </c>
      <c r="C6" s="9">
        <f t="shared" ref="C6:C23" si="0">E6+G6+I6+K6+M6</f>
        <v>2964.9700000000003</v>
      </c>
      <c r="D6" s="73">
        <v>7.0000000000000007E-2</v>
      </c>
      <c r="E6" s="74">
        <v>0</v>
      </c>
      <c r="F6" s="32">
        <v>0.82</v>
      </c>
      <c r="G6" s="12">
        <v>2579.02</v>
      </c>
      <c r="H6" s="33">
        <v>0.06</v>
      </c>
      <c r="I6" s="13">
        <v>110.4</v>
      </c>
      <c r="J6" s="34">
        <v>0</v>
      </c>
      <c r="K6" s="10">
        <v>275.55</v>
      </c>
      <c r="L6" s="35">
        <v>0</v>
      </c>
      <c r="M6" s="14">
        <v>0</v>
      </c>
      <c r="N6" s="15"/>
    </row>
    <row r="7" spans="1:14" s="7" customFormat="1" ht="12" x14ac:dyDescent="0.2">
      <c r="A7" s="8" t="s">
        <v>45</v>
      </c>
      <c r="B7" s="19" t="s">
        <v>46</v>
      </c>
      <c r="C7" s="9">
        <f t="shared" si="0"/>
        <v>3314.57</v>
      </c>
      <c r="D7" s="73">
        <v>0.05</v>
      </c>
      <c r="E7" s="74">
        <v>0</v>
      </c>
      <c r="F7" s="32">
        <v>1.0049999999999999</v>
      </c>
      <c r="G7" s="12">
        <v>2579.02</v>
      </c>
      <c r="H7" s="33">
        <v>0.25</v>
      </c>
      <c r="I7" s="13">
        <v>460</v>
      </c>
      <c r="J7" s="34">
        <v>0</v>
      </c>
      <c r="K7" s="10">
        <v>275.55</v>
      </c>
      <c r="L7" s="35">
        <v>0</v>
      </c>
      <c r="M7" s="14">
        <v>0</v>
      </c>
      <c r="N7" s="15"/>
    </row>
    <row r="8" spans="1:14" s="7" customFormat="1" ht="12" x14ac:dyDescent="0.2">
      <c r="A8" s="8" t="s">
        <v>51</v>
      </c>
      <c r="B8" s="19" t="s">
        <v>46</v>
      </c>
      <c r="C8" s="9">
        <f t="shared" si="0"/>
        <v>3259.3700000000003</v>
      </c>
      <c r="D8" s="73">
        <v>0.05</v>
      </c>
      <c r="E8" s="74">
        <v>0</v>
      </c>
      <c r="F8" s="32">
        <v>0.98</v>
      </c>
      <c r="G8" s="12">
        <v>2579.02</v>
      </c>
      <c r="H8" s="33">
        <v>0.22</v>
      </c>
      <c r="I8" s="13">
        <v>404.8</v>
      </c>
      <c r="J8" s="34">
        <v>0</v>
      </c>
      <c r="K8" s="10">
        <v>275.55</v>
      </c>
      <c r="L8" s="35">
        <v>0</v>
      </c>
      <c r="M8" s="14">
        <v>0</v>
      </c>
      <c r="N8" s="15"/>
    </row>
    <row r="9" spans="1:14" s="7" customFormat="1" ht="12" x14ac:dyDescent="0.2">
      <c r="A9" s="8" t="s">
        <v>48</v>
      </c>
      <c r="B9" s="19" t="s">
        <v>46</v>
      </c>
      <c r="C9" s="9">
        <f t="shared" si="0"/>
        <v>3167.3700000000003</v>
      </c>
      <c r="D9" s="73">
        <v>7.0000000000000007E-2</v>
      </c>
      <c r="E9" s="74">
        <v>0</v>
      </c>
      <c r="F9" s="32">
        <v>1.24</v>
      </c>
      <c r="G9" s="12">
        <v>2579.02</v>
      </c>
      <c r="H9" s="33">
        <v>0.17</v>
      </c>
      <c r="I9" s="13">
        <v>312.8</v>
      </c>
      <c r="J9" s="34">
        <v>0</v>
      </c>
      <c r="K9" s="10">
        <v>275.55</v>
      </c>
      <c r="L9" s="35">
        <v>0</v>
      </c>
      <c r="M9" s="14">
        <v>0</v>
      </c>
      <c r="N9" s="15"/>
    </row>
    <row r="10" spans="1:14" s="7" customFormat="1" ht="12" x14ac:dyDescent="0.2">
      <c r="A10" s="8" t="s">
        <v>52</v>
      </c>
      <c r="B10" s="19" t="s">
        <v>46</v>
      </c>
      <c r="C10" s="9">
        <f t="shared" si="0"/>
        <v>3204.17</v>
      </c>
      <c r="D10" s="73">
        <v>0.12</v>
      </c>
      <c r="E10" s="74">
        <v>0</v>
      </c>
      <c r="F10" s="32">
        <v>2.16</v>
      </c>
      <c r="G10" s="12">
        <v>2579.02</v>
      </c>
      <c r="H10" s="33">
        <v>0.19</v>
      </c>
      <c r="I10" s="13">
        <v>349.6</v>
      </c>
      <c r="J10" s="34">
        <v>0</v>
      </c>
      <c r="K10" s="10">
        <v>275.55</v>
      </c>
      <c r="L10" s="35">
        <v>0</v>
      </c>
      <c r="M10" s="14">
        <v>0</v>
      </c>
      <c r="N10" s="15"/>
    </row>
    <row r="11" spans="1:14" s="7" customFormat="1" ht="12" x14ac:dyDescent="0.2">
      <c r="A11" s="8" t="s">
        <v>49</v>
      </c>
      <c r="B11" s="19" t="s">
        <v>46</v>
      </c>
      <c r="C11" s="9">
        <f t="shared" si="0"/>
        <v>3622.3</v>
      </c>
      <c r="D11" s="73">
        <v>0.18</v>
      </c>
      <c r="E11" s="74">
        <v>0</v>
      </c>
      <c r="F11" s="32">
        <v>0.93</v>
      </c>
      <c r="G11" s="12">
        <v>2965.87</v>
      </c>
      <c r="H11" s="33">
        <v>0.18</v>
      </c>
      <c r="I11" s="13">
        <v>380.88</v>
      </c>
      <c r="J11" s="34">
        <v>0</v>
      </c>
      <c r="K11" s="10">
        <v>275.55</v>
      </c>
      <c r="L11" s="35">
        <v>0</v>
      </c>
      <c r="M11" s="14">
        <v>0</v>
      </c>
      <c r="N11" s="15"/>
    </row>
    <row r="12" spans="1:14" s="7" customFormat="1" ht="12" x14ac:dyDescent="0.2">
      <c r="A12" s="8" t="s">
        <v>56</v>
      </c>
      <c r="B12" s="19" t="s">
        <v>54</v>
      </c>
      <c r="C12" s="9">
        <f t="shared" si="0"/>
        <v>2858.64</v>
      </c>
      <c r="D12" s="73">
        <v>0</v>
      </c>
      <c r="E12" s="74">
        <v>0</v>
      </c>
      <c r="F12" s="32">
        <v>2.21</v>
      </c>
      <c r="G12" s="12">
        <v>2858.64</v>
      </c>
      <c r="H12" s="33">
        <v>0</v>
      </c>
      <c r="I12" s="13">
        <v>0</v>
      </c>
      <c r="J12" s="34">
        <v>0</v>
      </c>
      <c r="K12" s="10">
        <v>0</v>
      </c>
      <c r="L12" s="35">
        <v>0</v>
      </c>
      <c r="M12" s="14">
        <v>0</v>
      </c>
      <c r="N12" s="15"/>
    </row>
    <row r="13" spans="1:14" s="7" customFormat="1" ht="12" x14ac:dyDescent="0.2">
      <c r="A13" s="8" t="s">
        <v>56</v>
      </c>
      <c r="B13" s="19" t="s">
        <v>60</v>
      </c>
      <c r="C13" s="9">
        <f t="shared" si="0"/>
        <v>3656.07</v>
      </c>
      <c r="D13" s="73">
        <v>0.161</v>
      </c>
      <c r="E13" s="74">
        <v>197.25</v>
      </c>
      <c r="F13" s="32"/>
      <c r="G13" s="12">
        <v>2707.59</v>
      </c>
      <c r="H13" s="33">
        <v>0.16900000000000001</v>
      </c>
      <c r="I13" s="13">
        <v>751.23</v>
      </c>
      <c r="J13" s="34">
        <v>0</v>
      </c>
      <c r="K13" s="10">
        <v>0</v>
      </c>
      <c r="L13" s="35">
        <v>0</v>
      </c>
      <c r="M13" s="14">
        <v>0</v>
      </c>
      <c r="N13" s="15"/>
    </row>
    <row r="14" spans="1:14" s="7" customFormat="1" ht="12" x14ac:dyDescent="0.2">
      <c r="A14" s="8" t="s">
        <v>57</v>
      </c>
      <c r="B14" s="19" t="s">
        <v>54</v>
      </c>
      <c r="C14" s="9">
        <f t="shared" si="0"/>
        <v>1442.25</v>
      </c>
      <c r="D14" s="73">
        <v>0</v>
      </c>
      <c r="E14" s="74">
        <v>0</v>
      </c>
      <c r="F14" s="32">
        <v>1.115</v>
      </c>
      <c r="G14" s="12">
        <v>1442.25</v>
      </c>
      <c r="H14" s="33">
        <v>0</v>
      </c>
      <c r="I14" s="13">
        <v>0</v>
      </c>
      <c r="J14" s="34">
        <v>0</v>
      </c>
      <c r="K14" s="10">
        <v>0</v>
      </c>
      <c r="L14" s="35">
        <v>0</v>
      </c>
      <c r="M14" s="14">
        <v>0</v>
      </c>
      <c r="N14" s="15"/>
    </row>
    <row r="15" spans="1:14" s="7" customFormat="1" ht="12" x14ac:dyDescent="0.2">
      <c r="A15" s="8" t="s">
        <v>57</v>
      </c>
      <c r="B15" s="19" t="s">
        <v>60</v>
      </c>
      <c r="C15" s="9">
        <f t="shared" si="0"/>
        <v>4261.08</v>
      </c>
      <c r="D15" s="73">
        <v>0.26400000000000001</v>
      </c>
      <c r="E15" s="74">
        <v>513.19000000000005</v>
      </c>
      <c r="F15" s="32"/>
      <c r="G15" s="12">
        <v>2167.4499999999998</v>
      </c>
      <c r="H15" s="33">
        <v>0.29099999999999998</v>
      </c>
      <c r="I15" s="13">
        <v>1502.69</v>
      </c>
      <c r="J15" s="34">
        <v>0</v>
      </c>
      <c r="K15" s="10">
        <v>0</v>
      </c>
      <c r="L15" s="35">
        <v>0.04</v>
      </c>
      <c r="M15" s="14">
        <v>77.75</v>
      </c>
      <c r="N15" s="15"/>
    </row>
    <row r="16" spans="1:14" s="7" customFormat="1" ht="12" x14ac:dyDescent="0.2">
      <c r="A16" s="8" t="s">
        <v>53</v>
      </c>
      <c r="B16" s="19" t="s">
        <v>54</v>
      </c>
      <c r="C16" s="9">
        <f t="shared" si="0"/>
        <v>1526.33</v>
      </c>
      <c r="D16" s="73">
        <v>0</v>
      </c>
      <c r="E16" s="74">
        <v>0</v>
      </c>
      <c r="F16" s="32">
        <v>1.18</v>
      </c>
      <c r="G16" s="12">
        <v>1526.33</v>
      </c>
      <c r="H16" s="33">
        <v>0</v>
      </c>
      <c r="I16" s="13">
        <v>0</v>
      </c>
      <c r="J16" s="34">
        <v>0</v>
      </c>
      <c r="K16" s="10">
        <v>0</v>
      </c>
      <c r="L16" s="35">
        <v>0</v>
      </c>
      <c r="M16" s="14">
        <v>0</v>
      </c>
      <c r="N16" s="15"/>
    </row>
    <row r="17" spans="1:15" s="7" customFormat="1" ht="12" x14ac:dyDescent="0.2">
      <c r="A17" s="8" t="s">
        <v>53</v>
      </c>
      <c r="B17" s="19" t="s">
        <v>60</v>
      </c>
      <c r="C17" s="9">
        <f t="shared" si="0"/>
        <v>3939.1</v>
      </c>
      <c r="D17" s="73">
        <v>0.14699999999999999</v>
      </c>
      <c r="E17" s="74">
        <v>280.35000000000002</v>
      </c>
      <c r="F17" s="32"/>
      <c r="G17" s="12">
        <v>2250.38</v>
      </c>
      <c r="H17" s="33">
        <v>0.191</v>
      </c>
      <c r="I17" s="13">
        <v>979.27</v>
      </c>
      <c r="J17" s="34">
        <v>0.22500000000000001</v>
      </c>
      <c r="K17" s="10">
        <v>429.1</v>
      </c>
      <c r="L17" s="35">
        <v>0</v>
      </c>
      <c r="M17" s="14">
        <v>0</v>
      </c>
      <c r="N17" s="15"/>
    </row>
    <row r="18" spans="1:15" s="7" customFormat="1" ht="12" x14ac:dyDescent="0.2">
      <c r="A18" s="8" t="s">
        <v>58</v>
      </c>
      <c r="B18" s="19" t="s">
        <v>54</v>
      </c>
      <c r="C18" s="9">
        <f t="shared" si="0"/>
        <v>1620.76</v>
      </c>
      <c r="D18" s="73">
        <v>0</v>
      </c>
      <c r="E18" s="74">
        <v>0</v>
      </c>
      <c r="F18" s="32">
        <v>1.2529999999999999</v>
      </c>
      <c r="G18" s="12">
        <v>1620.76</v>
      </c>
      <c r="H18" s="33">
        <v>0</v>
      </c>
      <c r="I18" s="13">
        <v>0</v>
      </c>
      <c r="J18" s="34">
        <v>0</v>
      </c>
      <c r="K18" s="10">
        <v>0</v>
      </c>
      <c r="L18" s="35">
        <v>0</v>
      </c>
      <c r="M18" s="14">
        <v>0</v>
      </c>
      <c r="N18" s="15"/>
    </row>
    <row r="19" spans="1:15" s="7" customFormat="1" ht="12" x14ac:dyDescent="0.2">
      <c r="A19" s="8" t="s">
        <v>58</v>
      </c>
      <c r="B19" s="19" t="s">
        <v>60</v>
      </c>
      <c r="C19" s="9">
        <f t="shared" si="0"/>
        <v>4934.49</v>
      </c>
      <c r="D19" s="73">
        <v>0.13100000000000001</v>
      </c>
      <c r="E19" s="74">
        <v>555.01</v>
      </c>
      <c r="F19" s="32"/>
      <c r="G19" s="12">
        <v>3147.16</v>
      </c>
      <c r="H19" s="33">
        <v>0.215</v>
      </c>
      <c r="I19" s="13">
        <v>1232.32</v>
      </c>
      <c r="J19" s="34">
        <v>0</v>
      </c>
      <c r="K19" s="10">
        <v>0</v>
      </c>
      <c r="L19" s="35">
        <v>0</v>
      </c>
      <c r="M19" s="14">
        <v>0</v>
      </c>
      <c r="N19" s="15"/>
    </row>
    <row r="20" spans="1:15" s="7" customFormat="1" ht="12" x14ac:dyDescent="0.2">
      <c r="A20" s="8" t="s">
        <v>55</v>
      </c>
      <c r="B20" s="19" t="s">
        <v>54</v>
      </c>
      <c r="C20" s="9">
        <f t="shared" si="0"/>
        <v>2462.35</v>
      </c>
      <c r="D20" s="73">
        <v>0</v>
      </c>
      <c r="E20" s="74">
        <v>0</v>
      </c>
      <c r="F20" s="32">
        <v>1.454</v>
      </c>
      <c r="G20" s="12">
        <v>2462.35</v>
      </c>
      <c r="H20" s="33">
        <v>0</v>
      </c>
      <c r="I20" s="13">
        <v>0</v>
      </c>
      <c r="J20" s="34">
        <v>0</v>
      </c>
      <c r="K20" s="10">
        <v>0</v>
      </c>
      <c r="L20" s="35">
        <v>0</v>
      </c>
      <c r="M20" s="14">
        <v>0</v>
      </c>
      <c r="N20" s="15"/>
    </row>
    <row r="21" spans="1:15" s="7" customFormat="1" ht="12" x14ac:dyDescent="0.2">
      <c r="A21" s="8" t="s">
        <v>55</v>
      </c>
      <c r="B21" s="19" t="s">
        <v>60</v>
      </c>
      <c r="C21" s="9">
        <f t="shared" si="0"/>
        <v>4518.2</v>
      </c>
      <c r="D21" s="73">
        <v>0.13400000000000001</v>
      </c>
      <c r="E21" s="74">
        <v>498.02</v>
      </c>
      <c r="F21" s="32"/>
      <c r="G21" s="12">
        <v>2895.73</v>
      </c>
      <c r="H21" s="33">
        <v>0.155</v>
      </c>
      <c r="I21" s="13">
        <v>807.79</v>
      </c>
      <c r="J21" s="34">
        <v>0.159</v>
      </c>
      <c r="K21" s="10">
        <v>316.66000000000003</v>
      </c>
      <c r="L21" s="35">
        <v>0</v>
      </c>
      <c r="M21" s="14">
        <v>0</v>
      </c>
      <c r="N21" s="15"/>
    </row>
    <row r="22" spans="1:15" s="7" customFormat="1" ht="12" x14ac:dyDescent="0.2">
      <c r="A22" s="8" t="s">
        <v>59</v>
      </c>
      <c r="B22" s="19" t="s">
        <v>54</v>
      </c>
      <c r="C22" s="9">
        <f t="shared" si="0"/>
        <v>4086.42</v>
      </c>
      <c r="D22" s="73">
        <v>0</v>
      </c>
      <c r="E22" s="74">
        <v>0</v>
      </c>
      <c r="F22" s="32">
        <v>2.4129999999999998</v>
      </c>
      <c r="G22" s="12">
        <v>4086.42</v>
      </c>
      <c r="H22" s="33">
        <v>0</v>
      </c>
      <c r="I22" s="13">
        <v>0</v>
      </c>
      <c r="J22" s="34">
        <v>0</v>
      </c>
      <c r="K22" s="10">
        <v>0</v>
      </c>
      <c r="L22" s="35">
        <v>0</v>
      </c>
      <c r="M22" s="14">
        <v>0</v>
      </c>
      <c r="N22" s="15"/>
    </row>
    <row r="23" spans="1:15" s="7" customFormat="1" ht="12" x14ac:dyDescent="0.2">
      <c r="A23" s="8" t="s">
        <v>59</v>
      </c>
      <c r="B23" s="19" t="s">
        <v>60</v>
      </c>
      <c r="C23" s="9">
        <f t="shared" si="0"/>
        <v>4468.6299999999992</v>
      </c>
      <c r="D23" s="73">
        <v>0.14599999999999999</v>
      </c>
      <c r="E23" s="74">
        <v>439.12</v>
      </c>
      <c r="F23" s="32"/>
      <c r="G23" s="12">
        <v>3095.01</v>
      </c>
      <c r="H23" s="33">
        <v>0.19900000000000001</v>
      </c>
      <c r="I23" s="13">
        <v>896.02</v>
      </c>
      <c r="J23" s="34">
        <v>0</v>
      </c>
      <c r="K23" s="10">
        <v>0</v>
      </c>
      <c r="L23" s="35">
        <v>0.03</v>
      </c>
      <c r="M23" s="14">
        <v>38.479999999999997</v>
      </c>
      <c r="N23" s="15"/>
    </row>
    <row r="24" spans="1:15" s="7" customFormat="1" ht="12" x14ac:dyDescent="0.2">
      <c r="A24" s="16" t="s">
        <v>10</v>
      </c>
      <c r="B24" s="16"/>
      <c r="C24" s="17">
        <f t="shared" ref="C24:M24" si="1">SUM(C6:C23)</f>
        <v>59307.069999999992</v>
      </c>
      <c r="D24" s="39">
        <f t="shared" si="1"/>
        <v>1.5230000000000001</v>
      </c>
      <c r="E24" s="17">
        <f t="shared" si="1"/>
        <v>2482.94</v>
      </c>
      <c r="F24" s="39">
        <f t="shared" si="1"/>
        <v>16.759999999999998</v>
      </c>
      <c r="G24" s="17">
        <f t="shared" si="1"/>
        <v>46121.04</v>
      </c>
      <c r="H24" s="39">
        <f t="shared" si="1"/>
        <v>2.29</v>
      </c>
      <c r="I24" s="17">
        <f t="shared" si="1"/>
        <v>8187.7999999999993</v>
      </c>
      <c r="J24" s="39">
        <f t="shared" si="1"/>
        <v>0.38400000000000001</v>
      </c>
      <c r="K24" s="17">
        <f t="shared" si="1"/>
        <v>2399.06</v>
      </c>
      <c r="L24" s="39">
        <f t="shared" si="1"/>
        <v>7.0000000000000007E-2</v>
      </c>
      <c r="M24" s="17">
        <f t="shared" si="1"/>
        <v>116.22999999999999</v>
      </c>
      <c r="N24" s="15"/>
      <c r="O24" s="78"/>
    </row>
    <row r="26" spans="1:15" ht="15.75" x14ac:dyDescent="0.25">
      <c r="A26" s="52" t="s">
        <v>17</v>
      </c>
      <c r="M26" s="61"/>
    </row>
    <row r="28" spans="1:15" x14ac:dyDescent="0.2">
      <c r="A28" s="20"/>
      <c r="B28" s="20"/>
      <c r="C28" s="20"/>
      <c r="D28" s="21"/>
      <c r="E28" s="21"/>
      <c r="F28" s="21"/>
      <c r="G28" s="21"/>
    </row>
    <row r="29" spans="1:15" ht="24" x14ac:dyDescent="0.2">
      <c r="A29" s="22" t="s">
        <v>16</v>
      </c>
      <c r="B29" s="22" t="s">
        <v>11</v>
      </c>
      <c r="C29" s="23" t="s">
        <v>0</v>
      </c>
      <c r="D29" s="23" t="s">
        <v>12</v>
      </c>
      <c r="E29" s="23"/>
      <c r="F29" s="23" t="s">
        <v>13</v>
      </c>
      <c r="G29" s="23" t="s">
        <v>18</v>
      </c>
      <c r="H29" s="23" t="s">
        <v>69</v>
      </c>
      <c r="I29" s="23" t="s">
        <v>14</v>
      </c>
      <c r="J29" s="68"/>
    </row>
    <row r="30" spans="1:15" s="67" customFormat="1" x14ac:dyDescent="0.2">
      <c r="A30" s="63">
        <v>44701</v>
      </c>
      <c r="B30" s="63" t="s">
        <v>38</v>
      </c>
      <c r="C30" s="64">
        <v>7260</v>
      </c>
      <c r="D30" s="65">
        <v>8</v>
      </c>
      <c r="E30" s="65"/>
      <c r="F30" s="65"/>
      <c r="G30" s="66"/>
      <c r="H30" s="66"/>
      <c r="I30" s="66">
        <v>7260</v>
      </c>
      <c r="J30" s="69"/>
    </row>
    <row r="31" spans="1:15" s="67" customFormat="1" x14ac:dyDescent="0.2">
      <c r="A31" s="63">
        <v>44885</v>
      </c>
      <c r="B31" s="63" t="s">
        <v>38</v>
      </c>
      <c r="C31" s="64">
        <v>6050</v>
      </c>
      <c r="D31" s="65"/>
      <c r="E31" s="65"/>
      <c r="F31" s="65"/>
      <c r="G31" s="66"/>
      <c r="H31" s="66"/>
      <c r="I31" s="65">
        <v>6050</v>
      </c>
      <c r="J31" s="70"/>
    </row>
    <row r="32" spans="1:15" x14ac:dyDescent="0.2">
      <c r="A32" s="24" t="s">
        <v>15</v>
      </c>
      <c r="B32" s="24"/>
      <c r="C32" s="25">
        <f>SUM(C30:C31)</f>
        <v>13310</v>
      </c>
      <c r="D32" s="25">
        <f>SUM(D30:D31)</f>
        <v>8</v>
      </c>
      <c r="E32" s="25"/>
      <c r="F32" s="25">
        <f>SUM(F30:F31)</f>
        <v>0</v>
      </c>
      <c r="G32" s="25">
        <f>SUM(G30:G31)</f>
        <v>0</v>
      </c>
      <c r="H32" s="25">
        <f>SUM(H30:H31)</f>
        <v>0</v>
      </c>
      <c r="I32" s="25">
        <f>SUM(I30:I31)</f>
        <v>13310</v>
      </c>
      <c r="J32" s="71"/>
    </row>
  </sheetData>
  <mergeCells count="6">
    <mergeCell ref="D4:E4"/>
    <mergeCell ref="H4:I4"/>
    <mergeCell ref="J4:K4"/>
    <mergeCell ref="L4:M4"/>
    <mergeCell ref="A4:C4"/>
    <mergeCell ref="F4:G4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C3F88-88B7-429A-89EC-3E19C3CF8A12}">
  <dimension ref="A2:N25"/>
  <sheetViews>
    <sheetView workbookViewId="0"/>
  </sheetViews>
  <sheetFormatPr defaultRowHeight="15" x14ac:dyDescent="0.2"/>
  <cols>
    <col min="1" max="1" width="14.6640625" bestFit="1" customWidth="1"/>
    <col min="2" max="2" width="13.5546875" bestFit="1" customWidth="1"/>
    <col min="3" max="3" width="10.44140625" bestFit="1" customWidth="1"/>
    <col min="4" max="4" width="11.44140625" bestFit="1" customWidth="1"/>
    <col min="5" max="5" width="8.88671875" hidden="1" customWidth="1"/>
    <col min="6" max="6" width="0" hidden="1" customWidth="1"/>
    <col min="8" max="9" width="9.33203125" customWidth="1"/>
  </cols>
  <sheetData>
    <row r="2" spans="1:14" s="75" customFormat="1" x14ac:dyDescent="0.2">
      <c r="C2" s="99" t="s">
        <v>62</v>
      </c>
      <c r="D2" s="90"/>
      <c r="G2" s="100" t="s">
        <v>63</v>
      </c>
      <c r="H2" s="90"/>
      <c r="I2" s="89" t="s">
        <v>64</v>
      </c>
      <c r="J2" s="90"/>
      <c r="K2" s="91" t="s">
        <v>65</v>
      </c>
      <c r="L2" s="92"/>
      <c r="M2" s="93" t="s">
        <v>66</v>
      </c>
      <c r="N2" s="94"/>
    </row>
    <row r="3" spans="1:14" s="7" customFormat="1" ht="60" x14ac:dyDescent="0.2">
      <c r="A3" s="26" t="s">
        <v>16</v>
      </c>
      <c r="B3" s="26" t="s">
        <v>11</v>
      </c>
      <c r="C3" s="3" t="s">
        <v>33</v>
      </c>
      <c r="D3" s="3" t="s">
        <v>34</v>
      </c>
      <c r="E3" s="4" t="s">
        <v>24</v>
      </c>
      <c r="F3" s="4" t="s">
        <v>23</v>
      </c>
      <c r="G3" s="29" t="s">
        <v>25</v>
      </c>
      <c r="H3" s="29" t="s">
        <v>19</v>
      </c>
      <c r="I3" s="27" t="s">
        <v>44</v>
      </c>
      <c r="J3" s="27" t="s">
        <v>44</v>
      </c>
      <c r="K3" s="30" t="s">
        <v>26</v>
      </c>
      <c r="L3" s="30" t="s">
        <v>20</v>
      </c>
      <c r="M3" s="28" t="s">
        <v>27</v>
      </c>
      <c r="N3" s="28" t="s">
        <v>22</v>
      </c>
    </row>
    <row r="4" spans="1:14" s="7" customFormat="1" ht="12" x14ac:dyDescent="0.2">
      <c r="A4" s="8" t="s">
        <v>47</v>
      </c>
      <c r="B4" s="19" t="s">
        <v>46</v>
      </c>
      <c r="C4" s="31">
        <v>0.03</v>
      </c>
      <c r="D4" s="11">
        <v>229.55</v>
      </c>
      <c r="E4" s="32">
        <v>0</v>
      </c>
      <c r="F4" s="12">
        <v>0</v>
      </c>
      <c r="G4" s="33">
        <v>0.04</v>
      </c>
      <c r="H4" s="13">
        <v>185.18</v>
      </c>
      <c r="I4" s="34">
        <v>0.02</v>
      </c>
      <c r="J4" s="10">
        <v>607.52</v>
      </c>
      <c r="K4" s="35">
        <v>0.02</v>
      </c>
      <c r="L4" s="14">
        <v>367.04</v>
      </c>
      <c r="M4" s="36">
        <v>0.64</v>
      </c>
      <c r="N4" s="37">
        <v>8423.7099999999991</v>
      </c>
    </row>
    <row r="5" spans="1:14" s="7" customFormat="1" ht="12" x14ac:dyDescent="0.2">
      <c r="A5" s="8">
        <v>44834</v>
      </c>
      <c r="B5" s="19" t="s">
        <v>37</v>
      </c>
      <c r="C5" s="31">
        <v>0</v>
      </c>
      <c r="D5" s="11">
        <v>0</v>
      </c>
      <c r="E5" s="32">
        <v>0</v>
      </c>
      <c r="F5" s="12">
        <v>0</v>
      </c>
      <c r="G5" s="33">
        <v>0</v>
      </c>
      <c r="H5" s="13">
        <v>0</v>
      </c>
      <c r="I5" s="34">
        <v>0</v>
      </c>
      <c r="J5" s="10">
        <v>0</v>
      </c>
      <c r="K5" s="35">
        <v>0.01</v>
      </c>
      <c r="L5" s="14">
        <v>2092.52</v>
      </c>
      <c r="M5" s="38">
        <v>1.4999999999999999E-2</v>
      </c>
      <c r="N5" s="37">
        <v>4297.17</v>
      </c>
    </row>
    <row r="6" spans="1:14" s="7" customFormat="1" ht="12" x14ac:dyDescent="0.2">
      <c r="A6" s="16" t="s">
        <v>10</v>
      </c>
      <c r="B6" s="16"/>
      <c r="C6" s="39">
        <f t="shared" ref="C6:N6" si="0">SUM(C4:C5)</f>
        <v>0.03</v>
      </c>
      <c r="D6" s="17">
        <f t="shared" si="0"/>
        <v>229.55</v>
      </c>
      <c r="E6" s="39">
        <f t="shared" si="0"/>
        <v>0</v>
      </c>
      <c r="F6" s="17">
        <f t="shared" si="0"/>
        <v>0</v>
      </c>
      <c r="G6" s="39">
        <f t="shared" si="0"/>
        <v>0.04</v>
      </c>
      <c r="H6" s="17">
        <f t="shared" si="0"/>
        <v>185.18</v>
      </c>
      <c r="I6" s="39">
        <f t="shared" si="0"/>
        <v>0.02</v>
      </c>
      <c r="J6" s="17">
        <f t="shared" si="0"/>
        <v>607.52</v>
      </c>
      <c r="K6" s="39">
        <f t="shared" si="0"/>
        <v>0.03</v>
      </c>
      <c r="L6" s="39">
        <f t="shared" si="0"/>
        <v>2459.56</v>
      </c>
      <c r="M6" s="39">
        <f t="shared" si="0"/>
        <v>0.65500000000000003</v>
      </c>
      <c r="N6" s="17">
        <f t="shared" si="0"/>
        <v>12720.88</v>
      </c>
    </row>
    <row r="9" spans="1:14" ht="23.25" x14ac:dyDescent="0.35">
      <c r="A9" s="95" t="s">
        <v>36</v>
      </c>
      <c r="B9" s="95"/>
      <c r="C9" s="95"/>
      <c r="D9" s="95"/>
    </row>
    <row r="10" spans="1:14" ht="15.75" thickBot="1" x14ac:dyDescent="0.25"/>
    <row r="11" spans="1:14" ht="16.5" thickBot="1" x14ac:dyDescent="0.3">
      <c r="A11" s="40"/>
      <c r="B11" s="41" t="s">
        <v>75</v>
      </c>
      <c r="C11" s="42"/>
      <c r="D11" s="43" t="s">
        <v>72</v>
      </c>
    </row>
    <row r="12" spans="1:14" ht="15.75" x14ac:dyDescent="0.25">
      <c r="A12" s="44" t="s">
        <v>28</v>
      </c>
      <c r="B12" s="56">
        <f>'PREHLED_2022 KO'!I24+'PREHLED_2022 KO'!E24</f>
        <v>10670.74</v>
      </c>
      <c r="C12" s="45" t="s">
        <v>70</v>
      </c>
      <c r="D12" s="58">
        <v>28200</v>
      </c>
    </row>
    <row r="13" spans="1:14" ht="15.75" x14ac:dyDescent="0.25">
      <c r="A13" s="46" t="s">
        <v>29</v>
      </c>
      <c r="B13" s="57">
        <f>'PREHLED_2022 KO'!C32</f>
        <v>13310</v>
      </c>
      <c r="C13" s="47" t="s">
        <v>71</v>
      </c>
      <c r="D13" s="59">
        <v>22200</v>
      </c>
      <c r="I13" s="77"/>
    </row>
    <row r="14" spans="1:14" ht="15.75" x14ac:dyDescent="0.25">
      <c r="A14" s="46" t="s">
        <v>41</v>
      </c>
      <c r="B14" s="57">
        <f>'PREHLED_2022 KO'!K24</f>
        <v>2399.06</v>
      </c>
      <c r="C14" s="47"/>
      <c r="D14" s="59"/>
    </row>
    <row r="15" spans="1:14" ht="15.75" x14ac:dyDescent="0.25">
      <c r="A15" s="46" t="s">
        <v>67</v>
      </c>
      <c r="B15" s="57">
        <f>'PREHLED_2022 KO'!M24</f>
        <v>116.22999999999999</v>
      </c>
      <c r="C15" s="47"/>
      <c r="D15" s="59"/>
    </row>
    <row r="16" spans="1:14" ht="15.75" x14ac:dyDescent="0.25">
      <c r="A16" s="46" t="s">
        <v>30</v>
      </c>
      <c r="B16" s="57">
        <f>D6+J6+L6</f>
        <v>3296.63</v>
      </c>
      <c r="C16" s="47"/>
      <c r="D16" s="59"/>
    </row>
    <row r="17" spans="1:5" ht="15.75" x14ac:dyDescent="0.25">
      <c r="A17" s="46" t="s">
        <v>68</v>
      </c>
      <c r="B17" s="57">
        <f>H6</f>
        <v>185.18</v>
      </c>
      <c r="C17" s="47"/>
      <c r="D17" s="59"/>
    </row>
    <row r="18" spans="1:5" ht="15.75" x14ac:dyDescent="0.25">
      <c r="A18" s="46" t="s">
        <v>21</v>
      </c>
      <c r="B18" s="57">
        <f>N6</f>
        <v>12720.88</v>
      </c>
      <c r="C18" s="47"/>
      <c r="D18" s="48"/>
    </row>
    <row r="19" spans="1:5" ht="16.5" thickBot="1" x14ac:dyDescent="0.3">
      <c r="A19" s="46" t="s">
        <v>31</v>
      </c>
      <c r="B19" s="57">
        <f>'PREHLED_2022 KO'!G24</f>
        <v>46121.04</v>
      </c>
      <c r="C19" s="47"/>
      <c r="D19" s="48"/>
    </row>
    <row r="20" spans="1:5" ht="16.5" thickBot="1" x14ac:dyDescent="0.3">
      <c r="A20" s="49" t="s">
        <v>10</v>
      </c>
      <c r="B20" s="50">
        <f>SUM(B12:B19)</f>
        <v>88819.760000000009</v>
      </c>
      <c r="C20" s="51"/>
      <c r="D20" s="60">
        <f>SUM(D12:D19)</f>
        <v>50400</v>
      </c>
    </row>
    <row r="21" spans="1:5" ht="15.75" x14ac:dyDescent="0.25">
      <c r="A21" s="52"/>
      <c r="B21" s="53"/>
      <c r="C21" s="54"/>
      <c r="D21" s="54"/>
      <c r="E21" s="55"/>
    </row>
    <row r="23" spans="1:5" ht="15.75" x14ac:dyDescent="0.25">
      <c r="A23" s="96" t="s">
        <v>32</v>
      </c>
      <c r="B23" s="97"/>
      <c r="C23" s="97"/>
      <c r="D23" s="76">
        <f>B20-D20</f>
        <v>38419.760000000009</v>
      </c>
    </row>
    <row r="24" spans="1:5" ht="15.75" x14ac:dyDescent="0.25">
      <c r="A24" s="96" t="s">
        <v>73</v>
      </c>
      <c r="B24" s="97"/>
      <c r="C24" s="97"/>
      <c r="D24" s="53">
        <f>D23/47</f>
        <v>817.44170212765982</v>
      </c>
    </row>
    <row r="25" spans="1:5" ht="15.75" x14ac:dyDescent="0.25">
      <c r="A25" s="96" t="s">
        <v>74</v>
      </c>
      <c r="B25" s="97"/>
      <c r="C25" s="98"/>
      <c r="D25" s="53">
        <f>D23/(47+37)</f>
        <v>457.37809523809534</v>
      </c>
    </row>
  </sheetData>
  <mergeCells count="9">
    <mergeCell ref="I2:J2"/>
    <mergeCell ref="K2:L2"/>
    <mergeCell ref="M2:N2"/>
    <mergeCell ref="A9:D9"/>
    <mergeCell ref="A25:C25"/>
    <mergeCell ref="A24:C24"/>
    <mergeCell ref="A23:C23"/>
    <mergeCell ref="C2:D2"/>
    <mergeCell ref="G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PREHLED_2022 KO</vt:lpstr>
      <vt:lpstr>PREHLED 2022 OSTATNI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Dvořák</dc:creator>
  <cp:lastModifiedBy>Milan Dvořák</cp:lastModifiedBy>
  <cp:lastPrinted>2023-04-03T17:22:00Z</cp:lastPrinted>
  <dcterms:created xsi:type="dcterms:W3CDTF">2022-06-12T18:24:29Z</dcterms:created>
  <dcterms:modified xsi:type="dcterms:W3CDTF">2023-04-03T17:32:52Z</dcterms:modified>
</cp:coreProperties>
</file>